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36\"/>
    </mc:Choice>
  </mc:AlternateContent>
  <xr:revisionPtr revIDLastSave="0" documentId="13_ncr:1_{55E11B1B-13AF-4C32-A435-E4295B5AC8F9}" xr6:coauthVersionLast="47" xr6:coauthVersionMax="47" xr10:uidLastSave="{00000000-0000-0000-0000-000000000000}"/>
  <bookViews>
    <workbookView xWindow="132" yWindow="1500" windowWidth="17640" windowHeight="11280" tabRatio="796" xr2:uid="{00000000-000D-0000-FFFF-FFFF00000000}"/>
  </bookViews>
  <sheets>
    <sheet name="Сводка затрат " sheetId="1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externalReferences>
    <externalReference r:id="rId11"/>
  </externalReferences>
  <calcPr calcId="181029"/>
</workbook>
</file>

<file path=xl/calcChain.xml><?xml version="1.0" encoding="utf-8"?>
<calcChain xmlns="http://schemas.openxmlformats.org/spreadsheetml/2006/main">
  <c r="C43" i="11" l="1"/>
  <c r="I40" i="11"/>
  <c r="C40" i="11"/>
  <c r="C42" i="11" s="1"/>
  <c r="C44" i="11" s="1"/>
  <c r="I39" i="11"/>
  <c r="C39" i="11"/>
  <c r="I38" i="11"/>
  <c r="C38" i="11"/>
  <c r="I37" i="11"/>
  <c r="C37" i="11"/>
  <c r="I36" i="11"/>
  <c r="C32" i="11"/>
  <c r="C34" i="11" s="1"/>
  <c r="C31" i="11"/>
  <c r="C30" i="11"/>
  <c r="C29" i="11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5" i="11" l="1"/>
  <c r="E45" i="11" s="1"/>
  <c r="C41" i="11"/>
</calcChain>
</file>

<file path=xl/sharedStrings.xml><?xml version="1.0" encoding="utf-8"?>
<sst xmlns="http://schemas.openxmlformats.org/spreadsheetml/2006/main" count="349" uniqueCount="158">
  <si>
    <t>СВОДКА ЗАТРАТ</t>
  </si>
  <si>
    <t>P_0436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</si>
  <si>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</si>
  <si>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</si>
  <si>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</si>
  <si>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</si>
  <si>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</si>
  <si>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</si>
  <si>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</si>
  <si>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</si>
  <si>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</si>
  <si>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</si>
  <si>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</si>
  <si>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</si>
  <si>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</si>
  <si>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</si>
  <si>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</si>
  <si>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</si>
  <si>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</si>
  <si>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</si>
  <si>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</si>
  <si>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</si>
  <si>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</si>
  <si>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</si>
  <si>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</si>
  <si>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</si>
  <si>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</si>
  <si>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</si>
  <si>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</si>
  <si>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</si>
  <si>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</si>
  <si>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</si>
  <si>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</si>
  <si>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</si>
  <si>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</si>
  <si>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</si>
  <si>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</si>
  <si>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</si>
  <si>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</si>
  <si>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</si>
  <si>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</si>
  <si>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</si>
  <si>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</si>
  <si>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</si>
  <si>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</si>
  <si>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</si>
  <si>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</si>
  <si>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</si>
  <si>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</si>
  <si>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</si>
  <si>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</si>
  <si>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</si>
  <si>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</si>
  <si>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</si>
  <si>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</si>
  <si>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</si>
  <si>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</si>
  <si>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</si>
  <si>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</si>
  <si>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</si>
  <si>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</si>
  <si>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</si>
  <si>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</si>
  <si>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</si>
  <si>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</si>
  <si>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</si>
  <si>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</si>
  <si>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</si>
  <si>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</si>
  <si>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</si>
  <si>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</si>
  <si>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</si>
  <si>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</si>
  <si>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</si>
  <si>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</si>
  <si>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</si>
  <si>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</si>
  <si>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</si>
  <si>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</si>
  <si>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</si>
  <si>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</si>
  <si>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</si>
  <si>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</si>
  <si>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</si>
  <si>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</si>
  <si>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</si>
  <si>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</si>
  <si>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</si>
  <si>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</si>
  <si>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</si>
  <si>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</si>
  <si>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</si>
  <si>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</si>
  <si>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</si>
  <si>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</si>
  <si>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</si>
  <si>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</si>
  <si>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</si>
  <si>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</si>
  <si>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</si>
  <si>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</si>
  <si>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</si>
  <si>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</si>
  <si>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</si>
  <si>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</si>
  <si>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</si>
  <si>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</si>
  <si>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</si>
  <si>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</si>
  <si>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</si>
  <si>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</si>
  <si>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</si>
  <si>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</si>
  <si>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</si>
  <si>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</si>
  <si>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</si>
  <si>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</si>
  <si>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</si>
  <si>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</si>
  <si>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</si>
  <si>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</si>
  <si>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</si>
  <si>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</si>
  <si>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</si>
  <si>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</si>
  <si>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</si>
  <si>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</si>
  <si>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</si>
  <si>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</si>
  <si>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</si>
  <si>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</si>
  <si>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</si>
  <si>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</si>
  <si>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</si>
  <si>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</si>
  <si>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</si>
  <si>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</si>
  <si>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</si>
  <si>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</si>
  <si>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</si>
  <si>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</si>
  <si>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</si>
  <si>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</si>
  <si>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</si>
  <si>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</si>
  <si>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</si>
  <si>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</si>
  <si>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</si>
  <si>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</si>
  <si>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</si>
  <si>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</si>
  <si>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Кабель силовой с алюминиевыми жилами АПвПу 3х120мк</t>
  </si>
  <si>
    <t>ФСБЦ-21.1.07.02-1164</t>
  </si>
  <si>
    <t>ФСБЦ-24.3.02.02-0004</t>
  </si>
  <si>
    <t>Реконструкция КЛ-0,4кВ (протяженностью 0,56 км ) от ТП РП-1/630кВА</t>
  </si>
  <si>
    <t>Понижающий коэффициент</t>
  </si>
  <si>
    <t>Итого с учётом понижающего коэффициента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</si>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</sst>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_-* #\ ##0.00\ _₽_-;\-* #\ ##0.00\ _₽_-;_-* &quot;-&quot;??\ _₽_-;_-@_-"/>
    <numFmt numFmtId="170" formatCode="_-* #\ ##0.00\ _₽_-;\-* #\ ##0.00\ _₽_-;_-* &quot;-&quot;?????\ _₽_-;_-@_-"/>
    <numFmt numFmtId="171" formatCode="#,##0.00000"/>
    <numFmt numFmtId="172" formatCode="_-* #,##0.00\ _₽_-;\-* #,##0.00\ _₽_-;_-* &quot;-&quot;??\ _₽_-;_-@_-"/>
    <numFmt numFmtId="173" formatCode="_-* #,##0.00000\ _₽_-;\-* #,##0.00000\ _₽_-;_-* &quot;-&quot;??\ _₽_-;_-@_-"/>
    <numFmt numFmtId="174" formatCode="_-* #,##0.00000\ _₽_-;\-* #,##0.00000\ _₽_-;_-* &quot;-&quot;?????\ _₽_-;_-@_-"/>
    <numFmt numFmtId="175" formatCode="_-* #,##0.0000\ _₽_-;\-* #,##0.0000\ _₽_-;_-* &quot;-&quot;??\ _₽_-;_-@_-"/>
    <numFmt numFmtId="176" formatCode="_-* #,##0.0_-;\-* #,##0.0_-;_-* &quot;-&quot;??_-;_-@_-"/>
    <numFmt numFmtId="177" formatCode="_-* #,##0.00\ _₽_-;\-* #,##0.00\ _₽_-;_-* &quot;-&quot;?????\ _₽_-;_-@_-"/>
    <numFmt numFmtId="178" formatCode="0.00000"/>
    <numFmt numFmtId="179" formatCode="_-* #,##0.00000000_-;\-* #,##0.00000000_-;_-* &quot;-&quot;??_-;_-@_-"/>
    <numFmt numFmtId="180" formatCode="#,##0.000000"/>
    <numFmt numFmtId="182" formatCode="0.000"/>
  </numFmts>
  <fonts count="26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14" fillId="0" borderId="0"/>
    <xf numFmtId="0" fontId="14" fillId="0" borderId="0"/>
    <xf numFmtId="0" fontId="15" fillId="0" borderId="0"/>
    <xf numFmtId="0" fontId="20" fillId="0" borderId="0"/>
    <xf numFmtId="0" fontId="20" fillId="0" borderId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6" fillId="0" borderId="0" xfId="3" applyFont="1" applyAlignment="1">
      <alignment horizontal="right" vertical="center"/>
    </xf>
    <xf numFmtId="0" fontId="15" fillId="0" borderId="0" xfId="3"/>
    <xf numFmtId="0" fontId="17" fillId="0" borderId="0" xfId="3" applyFont="1" applyAlignment="1">
      <alignment horizontal="left" vertical="center"/>
    </xf>
    <xf numFmtId="0" fontId="18" fillId="0" borderId="0" xfId="3" applyFont="1" applyAlignment="1">
      <alignment horizontal="center" vertical="center"/>
    </xf>
    <xf numFmtId="171" fontId="16" fillId="0" borderId="0" xfId="3" applyNumberFormat="1" applyFont="1" applyAlignment="1">
      <alignment horizontal="left" vertical="center"/>
    </xf>
    <xf numFmtId="0" fontId="21" fillId="0" borderId="1" xfId="4" applyFont="1" applyBorder="1" applyAlignment="1">
      <alignment horizontal="center" vertical="center" wrapText="1"/>
    </xf>
    <xf numFmtId="0" fontId="22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1" fillId="0" borderId="1" xfId="4" applyFont="1" applyBorder="1" applyAlignment="1">
      <alignment horizontal="left" vertical="center" wrapText="1"/>
    </xf>
    <xf numFmtId="4" fontId="21" fillId="0" borderId="1" xfId="4" applyNumberFormat="1" applyFont="1" applyBorder="1" applyAlignment="1">
      <alignment horizontal="center" vertical="center" wrapText="1"/>
    </xf>
    <xf numFmtId="49" fontId="21" fillId="0" borderId="1" xfId="4" applyNumberFormat="1" applyFont="1" applyBorder="1" applyAlignment="1">
      <alignment horizontal="center" vertical="center" wrapText="1"/>
    </xf>
    <xf numFmtId="172" fontId="21" fillId="0" borderId="1" xfId="4" applyNumberFormat="1" applyFont="1" applyBorder="1" applyAlignment="1">
      <alignment vertical="center" wrapText="1"/>
    </xf>
    <xf numFmtId="172" fontId="22" fillId="0" borderId="0" xfId="5" applyNumberFormat="1" applyFont="1" applyAlignment="1">
      <alignment vertical="center"/>
    </xf>
    <xf numFmtId="0" fontId="21" fillId="2" borderId="0" xfId="5" applyFont="1" applyFill="1" applyAlignment="1">
      <alignment horizontal="center" vertical="center" wrapText="1"/>
    </xf>
    <xf numFmtId="0" fontId="21" fillId="2" borderId="0" xfId="5" applyFont="1" applyFill="1" applyAlignment="1">
      <alignment horizontal="right" vertical="center"/>
    </xf>
    <xf numFmtId="2" fontId="15" fillId="3" borderId="0" xfId="3" applyNumberFormat="1" applyFill="1"/>
    <xf numFmtId="2" fontId="21" fillId="2" borderId="0" xfId="5" applyNumberFormat="1" applyFont="1" applyFill="1" applyAlignment="1">
      <alignment horizontal="center" vertical="center"/>
    </xf>
    <xf numFmtId="43" fontId="21" fillId="0" borderId="1" xfId="6" applyFont="1" applyFill="1" applyBorder="1" applyAlignment="1">
      <alignment vertical="center" wrapText="1"/>
    </xf>
    <xf numFmtId="173" fontId="22" fillId="0" borderId="0" xfId="5" applyNumberFormat="1" applyFont="1" applyAlignment="1">
      <alignment vertical="center"/>
    </xf>
    <xf numFmtId="174" fontId="22" fillId="0" borderId="0" xfId="5" applyNumberFormat="1" applyFont="1" applyAlignment="1">
      <alignment vertical="center"/>
    </xf>
    <xf numFmtId="175" fontId="22" fillId="0" borderId="0" xfId="5" applyNumberFormat="1" applyFont="1" applyAlignment="1">
      <alignment vertical="center"/>
    </xf>
    <xf numFmtId="43" fontId="21" fillId="2" borderId="0" xfId="6" applyFont="1" applyFill="1" applyAlignment="1">
      <alignment horizontal="center" vertical="center"/>
    </xf>
    <xf numFmtId="176" fontId="21" fillId="0" borderId="1" xfId="6" applyNumberFormat="1" applyFont="1" applyFill="1" applyBorder="1" applyAlignment="1">
      <alignment vertical="center" wrapText="1"/>
    </xf>
    <xf numFmtId="177" fontId="25" fillId="0" borderId="0" xfId="5" applyNumberFormat="1" applyFont="1" applyAlignment="1">
      <alignment vertical="center"/>
    </xf>
    <xf numFmtId="10" fontId="22" fillId="0" borderId="0" xfId="7" applyNumberFormat="1" applyFont="1" applyFill="1" applyAlignment="1">
      <alignment vertical="center"/>
    </xf>
    <xf numFmtId="0" fontId="21" fillId="2" borderId="0" xfId="4" applyFont="1" applyFill="1" applyAlignment="1">
      <alignment horizontal="right" vertical="center"/>
    </xf>
    <xf numFmtId="0" fontId="12" fillId="0" borderId="1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left" vertical="center" wrapText="1"/>
    </xf>
    <xf numFmtId="43" fontId="12" fillId="0" borderId="1" xfId="6" applyFont="1" applyFill="1" applyBorder="1" applyAlignment="1">
      <alignment vertical="center" wrapText="1"/>
    </xf>
    <xf numFmtId="169" fontId="8" fillId="0" borderId="0" xfId="5" applyNumberFormat="1" applyFont="1" applyAlignment="1">
      <alignment vertical="center"/>
    </xf>
    <xf numFmtId="170" fontId="13" fillId="0" borderId="0" xfId="5" applyNumberFormat="1" applyFont="1" applyAlignment="1">
      <alignment vertical="center"/>
    </xf>
    <xf numFmtId="10" fontId="8" fillId="0" borderId="0" xfId="7" applyNumberFormat="1" applyFont="1" applyFill="1" applyAlignment="1">
      <alignment vertical="center"/>
    </xf>
    <xf numFmtId="0" fontId="12" fillId="4" borderId="0" xfId="4" applyFont="1" applyFill="1" applyAlignment="1">
      <alignment horizontal="right" vertical="center"/>
    </xf>
    <xf numFmtId="2" fontId="15" fillId="5" borderId="0" xfId="3" applyNumberFormat="1" applyFill="1"/>
    <xf numFmtId="43" fontId="12" fillId="4" borderId="0" xfId="6" applyFont="1" applyFill="1" applyAlignment="1">
      <alignment horizontal="center" vertical="center"/>
    </xf>
    <xf numFmtId="178" fontId="12" fillId="0" borderId="1" xfId="6" applyNumberFormat="1" applyFont="1" applyFill="1" applyBorder="1" applyAlignment="1">
      <alignment vertical="center" wrapText="1"/>
    </xf>
    <xf numFmtId="174" fontId="25" fillId="0" borderId="0" xfId="4" applyNumberFormat="1" applyFont="1" applyAlignment="1">
      <alignment horizontal="left" vertical="center"/>
    </xf>
    <xf numFmtId="0" fontId="22" fillId="0" borderId="0" xfId="4" applyFont="1" applyAlignment="1">
      <alignment horizontal="left" vertical="center"/>
    </xf>
    <xf numFmtId="174" fontId="25" fillId="0" borderId="0" xfId="5" applyNumberFormat="1" applyFont="1" applyAlignment="1">
      <alignment vertical="center"/>
    </xf>
    <xf numFmtId="4" fontId="22" fillId="0" borderId="0" xfId="5" applyNumberFormat="1" applyFont="1" applyAlignment="1">
      <alignment vertical="center"/>
    </xf>
    <xf numFmtId="179" fontId="21" fillId="2" borderId="0" xfId="6" applyNumberFormat="1" applyFont="1" applyFill="1" applyAlignment="1">
      <alignment horizontal="center" vertical="center"/>
    </xf>
    <xf numFmtId="43" fontId="21" fillId="0" borderId="1" xfId="6" applyFont="1" applyFill="1" applyBorder="1" applyAlignment="1">
      <alignment horizontal="center" vertical="center" wrapText="1"/>
    </xf>
    <xf numFmtId="176" fontId="21" fillId="0" borderId="1" xfId="6" applyNumberFormat="1" applyFont="1" applyFill="1" applyBorder="1" applyAlignment="1">
      <alignment horizontal="center" vertical="center" wrapText="1"/>
    </xf>
    <xf numFmtId="180" fontId="22" fillId="0" borderId="0" xfId="5" applyNumberFormat="1" applyFont="1" applyAlignment="1">
      <alignment vertical="center"/>
    </xf>
    <xf numFmtId="0" fontId="21" fillId="0" borderId="0" xfId="4" applyFont="1" applyAlignment="1">
      <alignment horizontal="left" vertical="center"/>
    </xf>
    <xf numFmtId="177" fontId="22" fillId="0" borderId="0" xfId="5" applyNumberFormat="1" applyFont="1" applyAlignment="1">
      <alignment vertical="center"/>
    </xf>
    <xf numFmtId="0" fontId="23" fillId="0" borderId="3" xfId="4" applyFont="1" applyBorder="1" applyAlignment="1">
      <alignment horizontal="center" vertical="center" wrapText="1"/>
    </xf>
    <xf numFmtId="0" fontId="23" fillId="0" borderId="4" xfId="4" applyFont="1" applyBorder="1" applyAlignment="1">
      <alignment horizontal="center" vertical="center" wrapText="1"/>
    </xf>
    <xf numFmtId="0" fontId="23" fillId="0" borderId="5" xfId="4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9" fillId="0" borderId="2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2" fontId="12" fillId="0" borderId="1" xfId="6" applyNumberFormat="1" applyFont="1" applyFill="1" applyBorder="1" applyAlignment="1">
      <alignment vertical="center" wrapText="1"/>
    </xf>
  </cellXfs>
  <cellStyles count="8">
    <cellStyle name="Normal" xfId="1" xr:uid="{00000000-0005-0000-0000-000031000000}"/>
    <cellStyle name="Normal 2" xfId="4" xr:uid="{46FDDF84-AEF0-4A17-89FC-648F1A2202FC}"/>
    <cellStyle name="Обычный" xfId="0" builtinId="0"/>
    <cellStyle name="Обычный 2" xfId="2" xr:uid="{00000000-0005-0000-0000-000032000000}"/>
    <cellStyle name="Обычный 2 2" xfId="5" xr:uid="{0B5D8514-C89B-42CF-97F6-2B43267BFB65}"/>
    <cellStyle name="Обычный 3" xfId="3" xr:uid="{21B50F50-6020-44D1-920D-396C7B3B780D}"/>
    <cellStyle name="Процентный 2" xfId="7" xr:uid="{AD7C8003-8102-4BAE-B3FD-1B2BA247072E}"/>
    <cellStyle name="Финансовый 2" xfId="6" xr:uid="{CC191CB3-064A-4386-B2C5-74AF967D426E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ksandra\Desktop\&#1052;&#1062;&#1056;\&#1057;&#1072;&#1084;&#1072;&#1088;&#1072;\&#1086;&#1073;&#1100;&#1077;&#1082;&#1090;&#1099;%20&#1072;&#1085;&#1072;&#1083;&#1086;&#1075;&#1080;%20&#1076;&#1083;&#1103;%20&#1088;&#1072;&#1089;&#1095;&#1077;&#1090;&#1086;&#1074;\&#1074;&#1089;&#1077;%20&#1088;&#1072;&#1089;&#1095;&#1077;&#1090;&#1099;\&#1082;&#1086;&#1088;&#1088;&#1077;&#1082;&#1090;&#1080;&#1088;&#1086;&#1074;&#1082;&#1072;\P_0436.10.10..xlsx" TargetMode="External"/><Relationship Id="rId1" Type="http://schemas.openxmlformats.org/officeDocument/2006/relationships/externalLinkPath" Target="/Users/Aleksandra/Desktop/&#1052;&#1062;&#1056;/&#1057;&#1072;&#1084;&#1072;&#1088;&#1072;/&#1086;&#1073;&#1100;&#1077;&#1082;&#1090;&#1099;%20&#1072;&#1085;&#1072;&#1083;&#1086;&#1075;&#1080;%20&#1076;&#1083;&#1103;%20&#1088;&#1072;&#1089;&#1095;&#1077;&#1090;&#1086;&#1074;/&#1074;&#1089;&#1077;%20&#1088;&#1072;&#1089;&#1095;&#1077;&#1090;&#1099;/&#1082;&#1086;&#1088;&#1088;&#1077;&#1082;&#1090;&#1080;&#1088;&#1086;&#1074;&#1082;&#1072;/P_0436.10.10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затрат"/>
      <sheetName val="ССР"/>
      <sheetName val="ОСР 27-02-01"/>
      <sheetName val="ОСР 27-09-01"/>
      <sheetName val="ОСР 27-12-01"/>
      <sheetName val="ОСР 518-02-01"/>
      <sheetName val="ОСР 518-09-01"/>
      <sheetName val="ОСР 518-12-01"/>
      <sheetName val="Источники ЦИ"/>
      <sheetName val="Цена МАТ и ОБ по ТКП"/>
    </sheetNames>
    <sheetDataSet>
      <sheetData sheetId="0" refreshError="1"/>
      <sheetData sheetId="1">
        <row r="65">
          <cell r="G65">
            <v>715.29547270576995</v>
          </cell>
          <cell r="H65">
            <v>715.29547270576995</v>
          </cell>
        </row>
        <row r="70">
          <cell r="G70">
            <v>969.82493784570818</v>
          </cell>
        </row>
        <row r="74">
          <cell r="D74">
            <v>11837.964416629608</v>
          </cell>
          <cell r="E74">
            <v>793.51682476389567</v>
          </cell>
          <cell r="F7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27404-91DD-432A-A0D6-CE2D29F761B4}">
  <dimension ref="A1:I47"/>
  <sheetViews>
    <sheetView tabSelected="1" topLeftCell="A28" zoomScale="90" zoomScaleNormal="90" workbookViewId="0">
      <selection activeCell="C44" sqref="C44"/>
    </sheetView>
  </sheetViews>
  <sheetFormatPr defaultRowHeight="14.4"/>
  <cols>
    <col min="1" max="1" width="10.88671875" style="50" customWidth="1"/>
    <col min="2" max="2" width="101.44140625" style="50" customWidth="1"/>
    <col min="3" max="3" width="35" style="50" customWidth="1"/>
    <col min="4" max="4" width="16.33203125" style="50" customWidth="1"/>
    <col min="5" max="8" width="8.88671875" style="50"/>
    <col min="9" max="9" width="15.33203125" style="50" customWidth="1"/>
    <col min="10" max="16384" width="8.88671875" style="50"/>
  </cols>
  <sheetData>
    <row r="1" spans="1:3" ht="15.75" customHeight="1">
      <c r="A1" s="49"/>
      <c r="B1" s="49"/>
      <c r="C1" s="49"/>
    </row>
    <row r="2" spans="1:3" ht="15.75" customHeight="1">
      <c r="A2" s="51"/>
      <c r="B2" s="51"/>
      <c r="C2" s="51"/>
    </row>
    <row r="3" spans="1:3" ht="15.75" customHeight="1">
      <c r="A3" s="52"/>
      <c r="B3" s="52"/>
      <c r="C3" s="52"/>
    </row>
    <row r="4" spans="1:3" ht="15.75" customHeight="1">
      <c r="A4" s="51"/>
      <c r="B4" s="51"/>
      <c r="C4" s="51"/>
    </row>
    <row r="5" spans="1:3" ht="15.75" customHeight="1">
      <c r="A5" s="51"/>
      <c r="B5" s="51"/>
      <c r="C5" s="51"/>
    </row>
    <row r="6" spans="1:3" ht="15.75" customHeight="1">
      <c r="A6" s="51"/>
      <c r="B6" s="51"/>
      <c r="C6" s="53"/>
    </row>
    <row r="7" spans="1:3" ht="15.75" customHeight="1">
      <c r="A7" s="51"/>
      <c r="B7" s="51"/>
      <c r="C7" s="51"/>
    </row>
    <row r="8" spans="1:3" ht="15.75" customHeight="1">
      <c r="A8" s="52"/>
      <c r="B8" s="52"/>
      <c r="C8" s="52"/>
    </row>
    <row r="9" spans="1:3" ht="15.75" customHeight="1">
      <c r="A9" s="51"/>
      <c r="B9" s="51"/>
      <c r="C9" s="51"/>
    </row>
    <row r="10" spans="1:3" ht="15.75" customHeight="1">
      <c r="A10" s="51"/>
      <c r="B10" s="51"/>
      <c r="C10" s="51"/>
    </row>
    <row r="11" spans="1:3" ht="15.75" customHeight="1">
      <c r="A11" s="51"/>
      <c r="B11" s="51"/>
      <c r="C11" s="51"/>
    </row>
    <row r="12" spans="1:3" ht="15.75" customHeight="1">
      <c r="A12" s="98" t="s">
        <v>0</v>
      </c>
      <c r="B12" s="98"/>
      <c r="C12" s="98"/>
    </row>
    <row r="13" spans="1:3" ht="15.75" customHeight="1">
      <c r="A13" s="51"/>
      <c r="B13" s="51"/>
      <c r="C13" s="51"/>
    </row>
    <row r="14" spans="1:3" ht="15.75" customHeight="1">
      <c r="A14" s="51"/>
      <c r="B14" s="51"/>
      <c r="C14" s="51"/>
    </row>
    <row r="15" spans="1:3" ht="15.75" customHeight="1">
      <c r="A15" s="51"/>
      <c r="B15" s="51"/>
      <c r="C15" s="51"/>
    </row>
    <row r="16" spans="1:3" ht="20.25" customHeight="1">
      <c r="A16" s="99" t="s">
        <v>1</v>
      </c>
      <c r="B16" s="99"/>
      <c r="C16" s="99"/>
    </row>
    <row r="17" spans="1:9" ht="15.75" customHeight="1">
      <c r="A17" s="100" t="s">
        <v>2</v>
      </c>
      <c r="B17" s="100"/>
      <c r="C17" s="100"/>
    </row>
    <row r="18" spans="1:9" ht="15.75" customHeight="1">
      <c r="A18" s="51"/>
      <c r="B18" s="51"/>
      <c r="C18" s="51"/>
    </row>
    <row r="19" spans="1:9" ht="72" customHeight="1">
      <c r="A19" s="101" t="s">
        <v>154</v>
      </c>
      <c r="B19" s="101"/>
      <c r="C19" s="101"/>
    </row>
    <row r="20" spans="1:9" ht="15.75" customHeight="1">
      <c r="A20" s="100" t="s">
        <v>3</v>
      </c>
      <c r="B20" s="100"/>
      <c r="C20" s="100"/>
    </row>
    <row r="21" spans="1:9" ht="15.75" customHeight="1">
      <c r="A21" s="51"/>
      <c r="B21" s="51"/>
      <c r="C21" s="51"/>
    </row>
    <row r="22" spans="1:9" ht="15.75" customHeight="1">
      <c r="A22" s="51"/>
      <c r="B22" s="51"/>
      <c r="C22" s="51"/>
    </row>
    <row r="23" spans="1:9" ht="47.25" customHeight="1">
      <c r="A23" s="54" t="s">
        <v>4</v>
      </c>
      <c r="B23" s="54" t="s">
        <v>5</v>
      </c>
      <c r="C23" s="54" t="s">
        <v>6</v>
      </c>
      <c r="D23" s="55"/>
      <c r="E23" s="55"/>
      <c r="F23" s="55"/>
      <c r="G23" s="56"/>
      <c r="H23" s="56"/>
      <c r="I23" s="56"/>
    </row>
    <row r="24" spans="1:9" ht="15.75" customHeight="1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>
      <c r="A25" s="95" t="s">
        <v>7</v>
      </c>
      <c r="B25" s="96"/>
      <c r="C25" s="97"/>
      <c r="D25" s="55"/>
      <c r="E25" s="55"/>
      <c r="F25" s="55"/>
      <c r="G25" s="56"/>
      <c r="H25" s="56"/>
      <c r="I25" s="56"/>
    </row>
    <row r="26" spans="1:9" ht="15.75" customHeight="1">
      <c r="A26" s="54">
        <v>1</v>
      </c>
      <c r="B26" s="57" t="s">
        <v>8</v>
      </c>
      <c r="C26" s="58"/>
      <c r="D26" s="55"/>
      <c r="E26" s="55"/>
      <c r="F26" s="55"/>
      <c r="G26" s="56"/>
      <c r="H26" s="56" t="s">
        <v>9</v>
      </c>
      <c r="I26" s="56"/>
    </row>
    <row r="27" spans="1:9" ht="15.75" customHeight="1">
      <c r="A27" s="59" t="s">
        <v>10</v>
      </c>
      <c r="B27" s="57" t="s">
        <v>11</v>
      </c>
      <c r="C27" s="60">
        <v>0</v>
      </c>
      <c r="D27" s="61"/>
      <c r="E27" s="61"/>
      <c r="F27" s="61"/>
      <c r="G27" s="62" t="s">
        <v>12</v>
      </c>
      <c r="H27" s="62" t="s">
        <v>13</v>
      </c>
      <c r="I27" s="62" t="s">
        <v>14</v>
      </c>
    </row>
    <row r="28" spans="1:9" ht="15.75" customHeight="1">
      <c r="A28" s="59" t="s">
        <v>15</v>
      </c>
      <c r="B28" s="57" t="s">
        <v>16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>
      <c r="A29" s="59" t="s">
        <v>17</v>
      </c>
      <c r="B29" s="57" t="s">
        <v>18</v>
      </c>
      <c r="C29" s="66">
        <f>[1]ССР!H65*1.2</f>
        <v>858.35456724692392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>
      <c r="A30" s="54">
        <v>2</v>
      </c>
      <c r="B30" s="57" t="s">
        <v>19</v>
      </c>
      <c r="C30" s="66">
        <f>C27+C28+C29</f>
        <v>858.35456724692392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>
      <c r="A31" s="59" t="s">
        <v>20</v>
      </c>
      <c r="B31" s="57" t="s">
        <v>21</v>
      </c>
      <c r="C31" s="66">
        <f>C30-ROUND(C30/1.2,5)</f>
        <v>143.0590972469239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6">
      <c r="A32" s="54">
        <v>3</v>
      </c>
      <c r="B32" s="57" t="s">
        <v>22</v>
      </c>
      <c r="C32" s="71">
        <f>C30*I37</f>
        <v>949.79892344918926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6">
      <c r="A33" s="75"/>
      <c r="B33" s="76" t="s">
        <v>155</v>
      </c>
      <c r="C33" s="77">
        <v>0.93</v>
      </c>
      <c r="D33" s="78"/>
      <c r="E33" s="79"/>
      <c r="F33" s="80"/>
      <c r="G33" s="81"/>
      <c r="H33" s="82"/>
      <c r="I33" s="83"/>
    </row>
    <row r="34" spans="1:9" ht="15.6">
      <c r="A34" s="75"/>
      <c r="B34" s="76" t="s">
        <v>156</v>
      </c>
      <c r="C34" s="84">
        <f>ROUND(C32*C33,5)</f>
        <v>883.31299999999999</v>
      </c>
      <c r="D34" s="78"/>
      <c r="E34" s="79" t="s">
        <v>157</v>
      </c>
      <c r="F34" s="80"/>
      <c r="G34" s="81"/>
      <c r="H34" s="82"/>
      <c r="I34" s="83"/>
    </row>
    <row r="35" spans="1:9" ht="15.6">
      <c r="A35" s="95" t="s">
        <v>23</v>
      </c>
      <c r="B35" s="96"/>
      <c r="C35" s="97"/>
      <c r="D35" s="55"/>
      <c r="E35" s="85"/>
      <c r="F35" s="86"/>
      <c r="G35" s="63">
        <v>2024</v>
      </c>
      <c r="H35" s="64">
        <v>109.11350326220534</v>
      </c>
      <c r="I35" s="70"/>
    </row>
    <row r="36" spans="1:9" ht="15.6">
      <c r="A36" s="54">
        <v>1</v>
      </c>
      <c r="B36" s="57" t="s">
        <v>8</v>
      </c>
      <c r="C36" s="58"/>
      <c r="D36" s="55"/>
      <c r="E36" s="87"/>
      <c r="F36" s="88"/>
      <c r="G36" s="63">
        <v>2025</v>
      </c>
      <c r="H36" s="64">
        <v>107.81631706396419</v>
      </c>
      <c r="I36" s="89">
        <f>(H36+100)/200</f>
        <v>1.039081585319821</v>
      </c>
    </row>
    <row r="37" spans="1:9" ht="15.6">
      <c r="A37" s="59" t="s">
        <v>10</v>
      </c>
      <c r="B37" s="57" t="s">
        <v>11</v>
      </c>
      <c r="C37" s="90">
        <f>[1]ССР!D74+[1]ССР!E74</f>
        <v>12631.481241393503</v>
      </c>
      <c r="D37" s="61"/>
      <c r="E37" s="87"/>
      <c r="F37" s="61"/>
      <c r="G37" s="63">
        <v>2026</v>
      </c>
      <c r="H37" s="64">
        <v>105.26289686896166</v>
      </c>
      <c r="I37" s="89">
        <f>(H37+100)/200*H36/100</f>
        <v>1.1065344785145874</v>
      </c>
    </row>
    <row r="38" spans="1:9" ht="15.6">
      <c r="A38" s="59" t="s">
        <v>15</v>
      </c>
      <c r="B38" s="57" t="s">
        <v>16</v>
      </c>
      <c r="C38" s="90">
        <f>[1]ССР!F74</f>
        <v>0</v>
      </c>
      <c r="D38" s="61"/>
      <c r="E38" s="87"/>
      <c r="F38" s="61"/>
      <c r="G38" s="63">
        <v>2027</v>
      </c>
      <c r="H38" s="64">
        <v>104.42089798933949</v>
      </c>
      <c r="I38" s="89">
        <f>(H38+100)/200*H37/100*H36/100</f>
        <v>1.1599922999352297</v>
      </c>
    </row>
    <row r="39" spans="1:9" ht="15.6">
      <c r="A39" s="59" t="s">
        <v>17</v>
      </c>
      <c r="B39" s="57" t="s">
        <v>18</v>
      </c>
      <c r="C39" s="90">
        <f>([1]ССР!G70-[1]ССР!G65)*1.2</f>
        <v>305.43535816792587</v>
      </c>
      <c r="D39" s="61"/>
      <c r="E39" s="87"/>
      <c r="F39" s="61"/>
      <c r="G39" s="63">
        <v>2028</v>
      </c>
      <c r="H39" s="64">
        <v>104.42089798933949</v>
      </c>
      <c r="I39" s="89">
        <f>(H39+100)/200*H38/100*H37/100*H36/100</f>
        <v>1.2112743761995592</v>
      </c>
    </row>
    <row r="40" spans="1:9" ht="15.6">
      <c r="A40" s="54">
        <v>2</v>
      </c>
      <c r="B40" s="57" t="s">
        <v>19</v>
      </c>
      <c r="C40" s="90">
        <f>C37+C38+C39</f>
        <v>12936.916599561429</v>
      </c>
      <c r="D40" s="67"/>
      <c r="E40" s="72"/>
      <c r="F40" s="73"/>
      <c r="G40" s="63">
        <v>2029</v>
      </c>
      <c r="H40" s="64">
        <v>104.42089798933949</v>
      </c>
      <c r="I40" s="89">
        <f>(H40+100)/200*H39/100*H38/100*H37/100*H36/100</f>
        <v>1.26482358074235</v>
      </c>
    </row>
    <row r="41" spans="1:9" ht="15.6">
      <c r="A41" s="59" t="s">
        <v>20</v>
      </c>
      <c r="B41" s="57" t="s">
        <v>21</v>
      </c>
      <c r="C41" s="66">
        <f>C40-ROUND(C40/1.2,5)</f>
        <v>2156.1527695614295</v>
      </c>
      <c r="D41" s="61"/>
      <c r="E41" s="87"/>
      <c r="F41" s="61"/>
      <c r="G41" s="55"/>
      <c r="H41" s="55"/>
      <c r="I41" s="55"/>
    </row>
    <row r="42" spans="1:9" ht="15.6">
      <c r="A42" s="54">
        <v>3</v>
      </c>
      <c r="B42" s="57" t="s">
        <v>22</v>
      </c>
      <c r="C42" s="91">
        <f>C40*I38</f>
        <v>15006.723640395514</v>
      </c>
      <c r="D42" s="61"/>
      <c r="E42" s="72"/>
      <c r="F42" s="73"/>
      <c r="G42" s="55"/>
      <c r="H42" s="55"/>
      <c r="I42" s="55"/>
    </row>
    <row r="43" spans="1:9" ht="15.6">
      <c r="A43" s="75"/>
      <c r="B43" s="76" t="s">
        <v>155</v>
      </c>
      <c r="C43" s="77">
        <f>C33</f>
        <v>0.93</v>
      </c>
      <c r="D43" s="78"/>
      <c r="E43" s="79"/>
      <c r="F43" s="80"/>
      <c r="G43" s="81"/>
      <c r="H43" s="82"/>
      <c r="I43" s="83"/>
    </row>
    <row r="44" spans="1:9" ht="15.6">
      <c r="A44" s="75"/>
      <c r="B44" s="76" t="s">
        <v>156</v>
      </c>
      <c r="C44" s="117">
        <f>ROUND(C42*C43,5)</f>
        <v>13956.252990000001</v>
      </c>
      <c r="D44" s="78"/>
      <c r="E44" s="79"/>
      <c r="F44" s="80"/>
      <c r="G44" s="81"/>
      <c r="H44" s="82"/>
      <c r="I44" s="83"/>
    </row>
    <row r="45" spans="1:9" ht="15.6">
      <c r="A45" s="54"/>
      <c r="B45" s="57" t="s">
        <v>24</v>
      </c>
      <c r="C45" s="117">
        <f>C44+C34</f>
        <v>14839.565990000001</v>
      </c>
      <c r="D45" s="55"/>
      <c r="E45" s="72">
        <f>D45-C45</f>
        <v>-14839.565990000001</v>
      </c>
      <c r="F45" s="73"/>
      <c r="G45" s="55"/>
      <c r="H45" s="55"/>
      <c r="I45" s="92"/>
    </row>
    <row r="46" spans="1:9" ht="15.6">
      <c r="A46" s="56"/>
      <c r="B46" s="56"/>
      <c r="C46" s="56"/>
      <c r="D46" s="92"/>
      <c r="E46" s="55"/>
      <c r="F46" s="88"/>
      <c r="G46" s="55"/>
      <c r="H46" s="55"/>
      <c r="I46" s="55"/>
    </row>
    <row r="47" spans="1:9" ht="15.6">
      <c r="A47" s="93" t="s">
        <v>25</v>
      </c>
      <c r="B47" s="56"/>
      <c r="C47" s="56"/>
      <c r="D47" s="55"/>
      <c r="E47" s="94"/>
      <c r="F47" s="55"/>
      <c r="G47" s="55"/>
      <c r="H47" s="55"/>
      <c r="I47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6" t="s">
        <v>138</v>
      </c>
      <c r="B1" s="116"/>
      <c r="C1" s="116"/>
      <c r="D1" s="116"/>
      <c r="E1" s="116"/>
      <c r="F1" s="116"/>
      <c r="G1" s="116"/>
      <c r="H1" s="116"/>
    </row>
    <row r="3" spans="1:8" ht="44.25" customHeight="1">
      <c r="A3" s="2" t="s">
        <v>139</v>
      </c>
      <c r="B3" s="2" t="s">
        <v>140</v>
      </c>
      <c r="C3" s="2" t="s">
        <v>141</v>
      </c>
      <c r="D3" s="2" t="s">
        <v>142</v>
      </c>
      <c r="E3" s="2" t="s">
        <v>143</v>
      </c>
      <c r="F3" s="2" t="s">
        <v>144</v>
      </c>
      <c r="G3" s="2" t="s">
        <v>145</v>
      </c>
      <c r="H3" s="2" t="s">
        <v>146</v>
      </c>
    </row>
    <row r="4" spans="1:8" ht="39.75" customHeight="1">
      <c r="A4" s="3" t="s">
        <v>151</v>
      </c>
      <c r="B4" s="4" t="s">
        <v>128</v>
      </c>
      <c r="C4" s="5">
        <v>0.80412499999999998</v>
      </c>
      <c r="D4" s="5">
        <v>5103.9171675885</v>
      </c>
      <c r="E4" s="4">
        <v>0.4</v>
      </c>
      <c r="F4" s="3" t="s">
        <v>151</v>
      </c>
      <c r="G4" s="5">
        <v>4104.1873923870999</v>
      </c>
      <c r="H4" s="6" t="s">
        <v>152</v>
      </c>
    </row>
    <row r="5" spans="1:8" ht="39" hidden="1" customHeight="1">
      <c r="A5" s="3" t="s">
        <v>147</v>
      </c>
      <c r="B5" s="4" t="s">
        <v>128</v>
      </c>
      <c r="C5" s="5">
        <v>0.23449999999999999</v>
      </c>
      <c r="D5" s="5">
        <v>818.22700652441995</v>
      </c>
      <c r="E5" s="4">
        <v>6</v>
      </c>
      <c r="F5" s="3" t="s">
        <v>147</v>
      </c>
      <c r="G5" s="5">
        <v>191.87423302997999</v>
      </c>
      <c r="H5" s="6"/>
    </row>
    <row r="6" spans="1:8" ht="39" hidden="1" customHeight="1">
      <c r="A6" s="3" t="s">
        <v>148</v>
      </c>
      <c r="B6" s="4" t="s">
        <v>128</v>
      </c>
      <c r="C6" s="5">
        <v>0.50882352941176001</v>
      </c>
      <c r="D6" s="5">
        <v>1662.7573397988001</v>
      </c>
      <c r="E6" s="4">
        <v>0.4</v>
      </c>
      <c r="F6" s="3" t="s">
        <v>148</v>
      </c>
      <c r="G6" s="5">
        <v>846.05005819174005</v>
      </c>
      <c r="H6" s="6"/>
    </row>
    <row r="7" spans="1:8" ht="39" hidden="1" customHeight="1">
      <c r="A7" s="3" t="s">
        <v>149</v>
      </c>
      <c r="B7" s="4" t="s">
        <v>128</v>
      </c>
      <c r="C7" s="5">
        <v>2.9411764705881999E-2</v>
      </c>
      <c r="D7" s="5">
        <v>1363.9187907776</v>
      </c>
      <c r="E7" s="4">
        <v>0.4</v>
      </c>
      <c r="F7" s="3" t="s">
        <v>149</v>
      </c>
      <c r="G7" s="5">
        <v>40.115258552282</v>
      </c>
      <c r="H7" s="6"/>
    </row>
    <row r="8" spans="1:8" ht="39" customHeight="1">
      <c r="A8" s="3" t="s">
        <v>150</v>
      </c>
      <c r="B8" s="4" t="s">
        <v>128</v>
      </c>
      <c r="C8" s="5">
        <v>0.44411764705882001</v>
      </c>
      <c r="D8" s="5">
        <v>1049.6719013825</v>
      </c>
      <c r="E8" s="4">
        <v>0.4</v>
      </c>
      <c r="F8" s="3" t="s">
        <v>150</v>
      </c>
      <c r="G8" s="5">
        <v>466.17781502576003</v>
      </c>
      <c r="H8" s="6" t="s">
        <v>153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102" t="s">
        <v>154</v>
      </c>
      <c r="B13" s="102"/>
      <c r="C13" s="102"/>
      <c r="D13" s="102"/>
      <c r="E13" s="102"/>
      <c r="F13" s="102"/>
      <c r="G13" s="102"/>
      <c r="H13" s="102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6" t="s">
        <v>4</v>
      </c>
      <c r="B18" s="106" t="s">
        <v>28</v>
      </c>
      <c r="C18" s="106" t="s">
        <v>29</v>
      </c>
      <c r="D18" s="103" t="s">
        <v>30</v>
      </c>
      <c r="E18" s="104"/>
      <c r="F18" s="104"/>
      <c r="G18" s="104"/>
      <c r="H18" s="105"/>
    </row>
    <row r="19" spans="1:8" ht="94.5" customHeight="1">
      <c r="A19" s="106"/>
      <c r="B19" s="106"/>
      <c r="C19" s="106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5213.5912848936996</v>
      </c>
      <c r="E25" s="41">
        <v>355.05276167581002</v>
      </c>
      <c r="F25" s="41">
        <v>0</v>
      </c>
      <c r="G25" s="41">
        <v>0</v>
      </c>
      <c r="H25" s="41">
        <v>5568.6440465694996</v>
      </c>
    </row>
    <row r="26" spans="1:8">
      <c r="A26" s="2">
        <v>2</v>
      </c>
      <c r="B26" s="2" t="s">
        <v>41</v>
      </c>
      <c r="C26" s="42" t="s">
        <v>42</v>
      </c>
      <c r="D26" s="41">
        <v>3937.4117647059002</v>
      </c>
      <c r="E26" s="41">
        <v>258.35294117646998</v>
      </c>
      <c r="F26" s="41">
        <v>0</v>
      </c>
      <c r="G26" s="41">
        <v>0</v>
      </c>
      <c r="H26" s="41">
        <v>4195.7647058824004</v>
      </c>
    </row>
    <row r="27" spans="1:8">
      <c r="A27" s="2"/>
      <c r="B27" s="33"/>
      <c r="C27" s="33" t="s">
        <v>43</v>
      </c>
      <c r="D27" s="41">
        <v>9151.0030495995998</v>
      </c>
      <c r="E27" s="41">
        <v>613.40570285229001</v>
      </c>
      <c r="F27" s="41">
        <v>0</v>
      </c>
      <c r="G27" s="41">
        <v>0</v>
      </c>
      <c r="H27" s="41">
        <v>9764.4087524519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9151.0030495995998</v>
      </c>
      <c r="E43" s="41">
        <v>613.40570285229001</v>
      </c>
      <c r="F43" s="41">
        <v>0</v>
      </c>
      <c r="G43" s="41">
        <v>0</v>
      </c>
      <c r="H43" s="41">
        <v>9764.4087524519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104.27182569787</v>
      </c>
      <c r="E45" s="41">
        <v>7.1010552335163002</v>
      </c>
      <c r="F45" s="41">
        <v>0</v>
      </c>
      <c r="G45" s="41">
        <v>0</v>
      </c>
      <c r="H45" s="41">
        <v>111.37288093139</v>
      </c>
    </row>
    <row r="46" spans="1:8" ht="31.2">
      <c r="A46" s="2">
        <v>4</v>
      </c>
      <c r="B46" s="2" t="s">
        <v>56</v>
      </c>
      <c r="C46" s="42" t="s">
        <v>58</v>
      </c>
      <c r="D46" s="41">
        <v>78.748235294118004</v>
      </c>
      <c r="E46" s="41">
        <v>5.1670588235294002</v>
      </c>
      <c r="F46" s="41">
        <v>0</v>
      </c>
      <c r="G46" s="41">
        <v>0</v>
      </c>
      <c r="H46" s="41">
        <v>83.915294117646994</v>
      </c>
    </row>
    <row r="47" spans="1:8">
      <c r="A47" s="2"/>
      <c r="B47" s="33"/>
      <c r="C47" s="33" t="s">
        <v>59</v>
      </c>
      <c r="D47" s="41">
        <v>183.02006099198999</v>
      </c>
      <c r="E47" s="41">
        <v>12.268114057046001</v>
      </c>
      <c r="F47" s="41">
        <v>0</v>
      </c>
      <c r="G47" s="41">
        <v>0</v>
      </c>
      <c r="H47" s="41">
        <v>195.28817504904001</v>
      </c>
    </row>
    <row r="48" spans="1:8">
      <c r="A48" s="2"/>
      <c r="B48" s="33"/>
      <c r="C48" s="33" t="s">
        <v>60</v>
      </c>
      <c r="D48" s="41">
        <v>9334.0231105915991</v>
      </c>
      <c r="E48" s="41">
        <v>625.67381690932996</v>
      </c>
      <c r="F48" s="41">
        <v>0</v>
      </c>
      <c r="G48" s="41">
        <v>0</v>
      </c>
      <c r="H48" s="41">
        <v>9959.6969275008996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16.932471495716999</v>
      </c>
      <c r="H50" s="41">
        <v>16.932471495716999</v>
      </c>
    </row>
    <row r="51" spans="1:8" ht="31.2">
      <c r="A51" s="2">
        <v>6</v>
      </c>
      <c r="B51" s="2" t="s">
        <v>64</v>
      </c>
      <c r="C51" s="48" t="s">
        <v>65</v>
      </c>
      <c r="D51" s="41">
        <v>138.79622718644001</v>
      </c>
      <c r="E51" s="41">
        <v>9.4522146213338001</v>
      </c>
      <c r="F51" s="41">
        <v>0</v>
      </c>
      <c r="G51" s="41">
        <v>0</v>
      </c>
      <c r="H51" s="41">
        <v>148.24844180778001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79.503926250000006</v>
      </c>
      <c r="H52" s="41">
        <v>79.503926250000006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5.8382352941175997</v>
      </c>
      <c r="H53" s="41">
        <v>5.8382352941175997</v>
      </c>
    </row>
    <row r="54" spans="1:8" ht="31.2">
      <c r="A54" s="2">
        <v>9</v>
      </c>
      <c r="B54" s="2" t="s">
        <v>64</v>
      </c>
      <c r="C54" s="48" t="s">
        <v>70</v>
      </c>
      <c r="D54" s="41">
        <v>104.821776</v>
      </c>
      <c r="E54" s="41">
        <v>6.877872</v>
      </c>
      <c r="F54" s="41">
        <v>0</v>
      </c>
      <c r="G54" s="41">
        <v>3.8382352941176001</v>
      </c>
      <c r="H54" s="41">
        <v>115.53788329411999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120.16926851922</v>
      </c>
      <c r="H55" s="41">
        <v>120.16926851922</v>
      </c>
    </row>
    <row r="56" spans="1:8">
      <c r="A56" s="2"/>
      <c r="B56" s="33"/>
      <c r="C56" s="33" t="s">
        <v>72</v>
      </c>
      <c r="D56" s="41">
        <v>243.61800318644001</v>
      </c>
      <c r="E56" s="41">
        <v>16.330086621334001</v>
      </c>
      <c r="F56" s="41">
        <v>0</v>
      </c>
      <c r="G56" s="41">
        <v>226.28213685316999</v>
      </c>
      <c r="H56" s="41">
        <v>486.23022666095</v>
      </c>
    </row>
    <row r="57" spans="1:8">
      <c r="A57" s="2"/>
      <c r="B57" s="33"/>
      <c r="C57" s="33" t="s">
        <v>73</v>
      </c>
      <c r="D57" s="41">
        <v>9577.6411137779996</v>
      </c>
      <c r="E57" s="41">
        <v>642.00390353065995</v>
      </c>
      <c r="F57" s="41">
        <v>0</v>
      </c>
      <c r="G57" s="41">
        <v>226.28213685316999</v>
      </c>
      <c r="H57" s="41">
        <v>10445.927154162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9577.6411137779996</v>
      </c>
      <c r="E61" s="41">
        <v>642.00390353065995</v>
      </c>
      <c r="F61" s="41">
        <v>0</v>
      </c>
      <c r="G61" s="41">
        <v>226.28213685316999</v>
      </c>
      <c r="H61" s="41">
        <v>10445.927154162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320.97954027834999</v>
      </c>
      <c r="H63" s="41">
        <v>320.97954027834999</v>
      </c>
    </row>
    <row r="64" spans="1:8">
      <c r="A64" s="2">
        <v>12</v>
      </c>
      <c r="B64" s="2" t="s">
        <v>80</v>
      </c>
      <c r="C64" s="48" t="s">
        <v>79</v>
      </c>
      <c r="D64" s="41">
        <v>0</v>
      </c>
      <c r="E64" s="41">
        <v>0</v>
      </c>
      <c r="F64" s="41">
        <v>0</v>
      </c>
      <c r="G64" s="41">
        <v>394.31593242741002</v>
      </c>
      <c r="H64" s="41">
        <v>394.31593242741002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715.29547270576995</v>
      </c>
      <c r="H65" s="41">
        <v>715.29547270576995</v>
      </c>
    </row>
    <row r="66" spans="1:8">
      <c r="A66" s="2"/>
      <c r="B66" s="33"/>
      <c r="C66" s="33" t="s">
        <v>82</v>
      </c>
      <c r="D66" s="41">
        <v>9577.6411137779996</v>
      </c>
      <c r="E66" s="41">
        <v>642.00390353065995</v>
      </c>
      <c r="F66" s="41">
        <v>0</v>
      </c>
      <c r="G66" s="41">
        <v>941.57760955894003</v>
      </c>
      <c r="H66" s="41">
        <v>11161.222626868001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287.32923341333998</v>
      </c>
      <c r="E68" s="41">
        <f>E66*3%</f>
        <v>19.2601171059198</v>
      </c>
      <c r="F68" s="41">
        <f>F66*3%</f>
        <v>0</v>
      </c>
      <c r="G68" s="41">
        <f>G66*3%</f>
        <v>28.247328286768202</v>
      </c>
      <c r="H68" s="41">
        <f>SUM(D68:G68)</f>
        <v>334.83667880602798</v>
      </c>
    </row>
    <row r="69" spans="1:8">
      <c r="A69" s="2"/>
      <c r="B69" s="33"/>
      <c r="C69" s="33" t="s">
        <v>86</v>
      </c>
      <c r="D69" s="41">
        <f>D68</f>
        <v>287.32923341333998</v>
      </c>
      <c r="E69" s="41">
        <f>E68</f>
        <v>19.2601171059198</v>
      </c>
      <c r="F69" s="41">
        <f>F68</f>
        <v>0</v>
      </c>
      <c r="G69" s="41">
        <f>G68</f>
        <v>28.247328286768202</v>
      </c>
      <c r="H69" s="41">
        <f>SUM(D69:G69)</f>
        <v>334.83667880602798</v>
      </c>
    </row>
    <row r="70" spans="1:8">
      <c r="A70" s="2"/>
      <c r="B70" s="33"/>
      <c r="C70" s="33" t="s">
        <v>87</v>
      </c>
      <c r="D70" s="41">
        <f>D69+D66</f>
        <v>9864.9703471913399</v>
      </c>
      <c r="E70" s="41">
        <f>E69+E66</f>
        <v>661.26402063657997</v>
      </c>
      <c r="F70" s="41">
        <f>F69+F66</f>
        <v>0</v>
      </c>
      <c r="G70" s="41">
        <f>G69+G66</f>
        <v>969.82493784570795</v>
      </c>
      <c r="H70" s="41">
        <f>SUM(D70:G70)</f>
        <v>11496.0593056736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1972.9940694382699</v>
      </c>
      <c r="E72" s="41">
        <f>E70*20%</f>
        <v>132.25280412731601</v>
      </c>
      <c r="F72" s="41">
        <f>F70*20%</f>
        <v>0</v>
      </c>
      <c r="G72" s="41">
        <f>G70*20%</f>
        <v>193.96498756914201</v>
      </c>
      <c r="H72" s="41">
        <f>SUM(D72:G72)</f>
        <v>2299.21186113473</v>
      </c>
    </row>
    <row r="73" spans="1:8">
      <c r="A73" s="2"/>
      <c r="B73" s="33"/>
      <c r="C73" s="33" t="s">
        <v>91</v>
      </c>
      <c r="D73" s="41">
        <f>D72</f>
        <v>1972.9940694382699</v>
      </c>
      <c r="E73" s="41">
        <f>E72</f>
        <v>132.25280412731601</v>
      </c>
      <c r="F73" s="41">
        <f>F72</f>
        <v>0</v>
      </c>
      <c r="G73" s="41">
        <f>G72</f>
        <v>193.96498756914201</v>
      </c>
      <c r="H73" s="41">
        <f>SUM(D73:G73)</f>
        <v>2299.21186113473</v>
      </c>
    </row>
    <row r="74" spans="1:8">
      <c r="A74" s="2"/>
      <c r="B74" s="33"/>
      <c r="C74" s="33" t="s">
        <v>92</v>
      </c>
      <c r="D74" s="41">
        <f>D73+D70</f>
        <v>11837.9644166296</v>
      </c>
      <c r="E74" s="41">
        <f>E73+E70</f>
        <v>793.51682476389601</v>
      </c>
      <c r="F74" s="41">
        <f>F73+F70</f>
        <v>0</v>
      </c>
      <c r="G74" s="41">
        <f>G73+G70</f>
        <v>1163.7899254148499</v>
      </c>
      <c r="H74" s="41">
        <f>SUM(D74:G74)</f>
        <v>13795.271166808399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102" t="s">
        <v>154</v>
      </c>
      <c r="D2" s="102"/>
      <c r="E2" s="102"/>
      <c r="F2" s="102"/>
      <c r="G2" s="102"/>
      <c r="H2" s="10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6" t="s">
        <v>4</v>
      </c>
      <c r="B10" s="106" t="s">
        <v>28</v>
      </c>
      <c r="C10" s="106" t="s">
        <v>97</v>
      </c>
      <c r="D10" s="103" t="s">
        <v>30</v>
      </c>
      <c r="E10" s="104"/>
      <c r="F10" s="104"/>
      <c r="G10" s="104"/>
      <c r="H10" s="105"/>
      <c r="J10" s="20"/>
    </row>
    <row r="11" spans="1:14" ht="59.25" customHeight="1">
      <c r="A11" s="106"/>
      <c r="B11" s="106"/>
      <c r="C11" s="10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5213.5912848936996</v>
      </c>
      <c r="E13" s="32">
        <v>355.05276167581002</v>
      </c>
      <c r="F13" s="32">
        <v>0</v>
      </c>
      <c r="G13" s="32">
        <v>0</v>
      </c>
      <c r="H13" s="32">
        <v>5568.6440465694996</v>
      </c>
      <c r="J13" s="20"/>
    </row>
    <row r="14" spans="1:14">
      <c r="A14" s="2"/>
      <c r="B14" s="33"/>
      <c r="C14" s="33" t="s">
        <v>100</v>
      </c>
      <c r="D14" s="32">
        <v>5213.5912848936996</v>
      </c>
      <c r="E14" s="32">
        <v>355.05276167581002</v>
      </c>
      <c r="F14" s="32">
        <v>0</v>
      </c>
      <c r="G14" s="32">
        <v>0</v>
      </c>
      <c r="H14" s="32">
        <v>5568.6440465694996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102" t="s">
        <v>154</v>
      </c>
      <c r="D2" s="102"/>
      <c r="E2" s="102"/>
      <c r="F2" s="102"/>
      <c r="G2" s="102"/>
      <c r="H2" s="10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6" t="s">
        <v>4</v>
      </c>
      <c r="B10" s="106" t="s">
        <v>28</v>
      </c>
      <c r="C10" s="106" t="s">
        <v>97</v>
      </c>
      <c r="D10" s="103" t="s">
        <v>30</v>
      </c>
      <c r="E10" s="104"/>
      <c r="F10" s="104"/>
      <c r="G10" s="104"/>
      <c r="H10" s="105"/>
      <c r="J10" s="20"/>
    </row>
    <row r="11" spans="1:14" ht="59.25" customHeight="1">
      <c r="A11" s="106"/>
      <c r="B11" s="106"/>
      <c r="C11" s="10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102</v>
      </c>
      <c r="D13" s="32">
        <v>0</v>
      </c>
      <c r="E13" s="32">
        <v>0</v>
      </c>
      <c r="F13" s="32">
        <v>0</v>
      </c>
      <c r="G13" s="32">
        <v>16.932471495716999</v>
      </c>
      <c r="H13" s="32">
        <v>16.932471495716999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16.932471495716999</v>
      </c>
      <c r="H14" s="32">
        <v>16.932471495716999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102" t="s">
        <v>154</v>
      </c>
      <c r="D2" s="102"/>
      <c r="E2" s="102"/>
      <c r="F2" s="102"/>
      <c r="G2" s="102"/>
      <c r="H2" s="10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6" t="s">
        <v>4</v>
      </c>
      <c r="B10" s="106" t="s">
        <v>28</v>
      </c>
      <c r="C10" s="106" t="s">
        <v>97</v>
      </c>
      <c r="D10" s="103" t="s">
        <v>30</v>
      </c>
      <c r="E10" s="104"/>
      <c r="F10" s="104"/>
      <c r="G10" s="104"/>
      <c r="H10" s="105"/>
      <c r="J10" s="20"/>
    </row>
    <row r="11" spans="1:14" ht="59.25" customHeight="1">
      <c r="A11" s="106"/>
      <c r="B11" s="106"/>
      <c r="C11" s="10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79</v>
      </c>
      <c r="D13" s="32">
        <v>0</v>
      </c>
      <c r="E13" s="32">
        <v>0</v>
      </c>
      <c r="F13" s="32">
        <v>0</v>
      </c>
      <c r="G13" s="32">
        <v>320.97954027834999</v>
      </c>
      <c r="H13" s="32">
        <v>320.97954027834999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320.97954027834999</v>
      </c>
      <c r="H14" s="32">
        <v>320.97954027834999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102" t="s">
        <v>154</v>
      </c>
      <c r="D2" s="102"/>
      <c r="E2" s="102"/>
      <c r="F2" s="102"/>
      <c r="G2" s="102"/>
      <c r="H2" s="10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6" t="s">
        <v>4</v>
      </c>
      <c r="B10" s="106" t="s">
        <v>28</v>
      </c>
      <c r="C10" s="106" t="s">
        <v>97</v>
      </c>
      <c r="D10" s="103" t="s">
        <v>30</v>
      </c>
      <c r="E10" s="104"/>
      <c r="F10" s="104"/>
      <c r="G10" s="104"/>
      <c r="H10" s="105"/>
      <c r="J10" s="20"/>
    </row>
    <row r="11" spans="1:14" ht="59.25" customHeight="1">
      <c r="A11" s="106"/>
      <c r="B11" s="106"/>
      <c r="C11" s="10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3937.4117647059002</v>
      </c>
      <c r="E13" s="32">
        <v>258.35294117646998</v>
      </c>
      <c r="F13" s="32">
        <v>0</v>
      </c>
      <c r="G13" s="32">
        <v>0</v>
      </c>
      <c r="H13" s="32">
        <v>4195.7647058824004</v>
      </c>
      <c r="J13" s="20"/>
    </row>
    <row r="14" spans="1:14">
      <c r="A14" s="2"/>
      <c r="B14" s="33"/>
      <c r="C14" s="33" t="s">
        <v>100</v>
      </c>
      <c r="D14" s="32">
        <v>3937.4117647059002</v>
      </c>
      <c r="E14" s="32">
        <v>258.35294117646998</v>
      </c>
      <c r="F14" s="32">
        <v>0</v>
      </c>
      <c r="G14" s="32">
        <v>0</v>
      </c>
      <c r="H14" s="32">
        <v>4195.7647058824004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102" t="s">
        <v>154</v>
      </c>
      <c r="D2" s="102"/>
      <c r="E2" s="102"/>
      <c r="F2" s="102"/>
      <c r="G2" s="102"/>
      <c r="H2" s="10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6" t="s">
        <v>4</v>
      </c>
      <c r="B10" s="106" t="s">
        <v>28</v>
      </c>
      <c r="C10" s="106" t="s">
        <v>97</v>
      </c>
      <c r="D10" s="103" t="s">
        <v>30</v>
      </c>
      <c r="E10" s="104"/>
      <c r="F10" s="104"/>
      <c r="G10" s="104"/>
      <c r="H10" s="105"/>
      <c r="J10" s="20"/>
    </row>
    <row r="11" spans="1:14" ht="59.25" customHeight="1">
      <c r="A11" s="106"/>
      <c r="B11" s="106"/>
      <c r="C11" s="10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5.8382352941175997</v>
      </c>
      <c r="H13" s="32">
        <v>5.8382352941175997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5.8382352941175997</v>
      </c>
      <c r="H14" s="32">
        <v>5.8382352941175997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102" t="s">
        <v>154</v>
      </c>
      <c r="D2" s="102"/>
      <c r="E2" s="102"/>
      <c r="F2" s="102"/>
      <c r="G2" s="102"/>
      <c r="H2" s="102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6" t="s">
        <v>4</v>
      </c>
      <c r="B10" s="106" t="s">
        <v>28</v>
      </c>
      <c r="C10" s="106" t="s">
        <v>97</v>
      </c>
      <c r="D10" s="103" t="s">
        <v>30</v>
      </c>
      <c r="E10" s="104"/>
      <c r="F10" s="104"/>
      <c r="G10" s="104"/>
      <c r="H10" s="105"/>
      <c r="J10" s="20"/>
    </row>
    <row r="11" spans="1:14" ht="59.25" customHeight="1">
      <c r="A11" s="106"/>
      <c r="B11" s="106"/>
      <c r="C11" s="10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113</v>
      </c>
      <c r="D13" s="32">
        <v>0</v>
      </c>
      <c r="E13" s="32">
        <v>0</v>
      </c>
      <c r="F13" s="32">
        <v>0</v>
      </c>
      <c r="G13" s="32">
        <v>394.31593242741002</v>
      </c>
      <c r="H13" s="32">
        <v>394.31593242741002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394.31593242741002</v>
      </c>
      <c r="H14" s="32">
        <v>394.31593242741002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40" zoomScale="70" zoomScaleNormal="70" workbookViewId="0"/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114</v>
      </c>
      <c r="B1" s="10" t="s">
        <v>115</v>
      </c>
      <c r="C1" s="10" t="s">
        <v>116</v>
      </c>
      <c r="D1" s="10" t="s">
        <v>117</v>
      </c>
      <c r="E1" s="10" t="s">
        <v>118</v>
      </c>
      <c r="F1" s="10" t="s">
        <v>119</v>
      </c>
      <c r="G1" s="10" t="s">
        <v>120</v>
      </c>
      <c r="H1" s="10" t="s">
        <v>121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15" t="s">
        <v>40</v>
      </c>
      <c r="B3" s="114"/>
      <c r="C3" s="11"/>
      <c r="D3" s="12">
        <v>5568.6440465694996</v>
      </c>
      <c r="E3" s="13"/>
      <c r="F3" s="13"/>
      <c r="G3" s="13"/>
      <c r="H3" s="14"/>
    </row>
    <row r="4" spans="1:8">
      <c r="A4" s="108" t="s">
        <v>122</v>
      </c>
      <c r="B4" s="15" t="s">
        <v>123</v>
      </c>
      <c r="C4" s="11"/>
      <c r="D4" s="12">
        <v>5213.5912848936996</v>
      </c>
      <c r="E4" s="13"/>
      <c r="F4" s="13"/>
      <c r="G4" s="13"/>
      <c r="H4" s="14"/>
    </row>
    <row r="5" spans="1:8">
      <c r="A5" s="108"/>
      <c r="B5" s="15" t="s">
        <v>124</v>
      </c>
      <c r="C5" s="10"/>
      <c r="D5" s="12">
        <v>355.05276167581002</v>
      </c>
      <c r="E5" s="13"/>
      <c r="F5" s="13"/>
      <c r="G5" s="13"/>
      <c r="H5" s="16"/>
    </row>
    <row r="6" spans="1:8">
      <c r="A6" s="107"/>
      <c r="B6" s="15" t="s">
        <v>125</v>
      </c>
      <c r="C6" s="10"/>
      <c r="D6" s="12">
        <v>0</v>
      </c>
      <c r="E6" s="13"/>
      <c r="F6" s="13"/>
      <c r="G6" s="13"/>
      <c r="H6" s="16"/>
    </row>
    <row r="7" spans="1:8">
      <c r="A7" s="107"/>
      <c r="B7" s="15" t="s">
        <v>126</v>
      </c>
      <c r="C7" s="10"/>
      <c r="D7" s="12">
        <v>0</v>
      </c>
      <c r="E7" s="13"/>
      <c r="F7" s="13"/>
      <c r="G7" s="13"/>
      <c r="H7" s="16"/>
    </row>
    <row r="8" spans="1:8">
      <c r="A8" s="109" t="s">
        <v>99</v>
      </c>
      <c r="B8" s="110"/>
      <c r="C8" s="108" t="s">
        <v>127</v>
      </c>
      <c r="D8" s="17">
        <v>5568.6440465694996</v>
      </c>
      <c r="E8" s="13">
        <v>0.56000000000000005</v>
      </c>
      <c r="F8" s="13" t="s">
        <v>128</v>
      </c>
      <c r="G8" s="17">
        <v>9944.007226017</v>
      </c>
      <c r="H8" s="16"/>
    </row>
    <row r="9" spans="1:8">
      <c r="A9" s="112">
        <v>1</v>
      </c>
      <c r="B9" s="15" t="s">
        <v>123</v>
      </c>
      <c r="C9" s="108"/>
      <c r="D9" s="17">
        <v>5213.5912848936996</v>
      </c>
      <c r="E9" s="13"/>
      <c r="F9" s="13"/>
      <c r="G9" s="13"/>
      <c r="H9" s="107" t="s">
        <v>40</v>
      </c>
    </row>
    <row r="10" spans="1:8">
      <c r="A10" s="108"/>
      <c r="B10" s="15" t="s">
        <v>124</v>
      </c>
      <c r="C10" s="108"/>
      <c r="D10" s="17">
        <v>355.05276167581002</v>
      </c>
      <c r="E10" s="13"/>
      <c r="F10" s="13"/>
      <c r="G10" s="13"/>
      <c r="H10" s="107"/>
    </row>
    <row r="11" spans="1:8">
      <c r="A11" s="108"/>
      <c r="B11" s="15" t="s">
        <v>125</v>
      </c>
      <c r="C11" s="108"/>
      <c r="D11" s="17">
        <v>0</v>
      </c>
      <c r="E11" s="13"/>
      <c r="F11" s="13"/>
      <c r="G11" s="13"/>
      <c r="H11" s="107"/>
    </row>
    <row r="12" spans="1:8">
      <c r="A12" s="108"/>
      <c r="B12" s="15" t="s">
        <v>126</v>
      </c>
      <c r="C12" s="108"/>
      <c r="D12" s="17">
        <v>0</v>
      </c>
      <c r="E12" s="13"/>
      <c r="F12" s="13"/>
      <c r="G12" s="13"/>
      <c r="H12" s="107"/>
    </row>
    <row r="13" spans="1:8" ht="24.6">
      <c r="A13" s="113" t="s">
        <v>63</v>
      </c>
      <c r="B13" s="114"/>
      <c r="C13" s="10"/>
      <c r="D13" s="12">
        <v>22.770706789835</v>
      </c>
      <c r="E13" s="13"/>
      <c r="F13" s="13"/>
      <c r="G13" s="13"/>
      <c r="H13" s="16"/>
    </row>
    <row r="14" spans="1:8">
      <c r="A14" s="108" t="s">
        <v>129</v>
      </c>
      <c r="B14" s="15" t="s">
        <v>123</v>
      </c>
      <c r="C14" s="10"/>
      <c r="D14" s="12">
        <v>0</v>
      </c>
      <c r="E14" s="13"/>
      <c r="F14" s="13"/>
      <c r="G14" s="13"/>
      <c r="H14" s="16"/>
    </row>
    <row r="15" spans="1:8">
      <c r="A15" s="108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108"/>
      <c r="B16" s="15" t="s">
        <v>125</v>
      </c>
      <c r="C16" s="10"/>
      <c r="D16" s="12">
        <v>0</v>
      </c>
      <c r="E16" s="13"/>
      <c r="F16" s="13"/>
      <c r="G16" s="13"/>
      <c r="H16" s="16"/>
    </row>
    <row r="17" spans="1:8">
      <c r="A17" s="108"/>
      <c r="B17" s="15" t="s">
        <v>126</v>
      </c>
      <c r="C17" s="10"/>
      <c r="D17" s="12">
        <v>16.932471495716999</v>
      </c>
      <c r="E17" s="13"/>
      <c r="F17" s="13"/>
      <c r="G17" s="13"/>
      <c r="H17" s="16"/>
    </row>
    <row r="18" spans="1:8">
      <c r="A18" s="109" t="s">
        <v>102</v>
      </c>
      <c r="B18" s="110"/>
      <c r="C18" s="108" t="s">
        <v>127</v>
      </c>
      <c r="D18" s="17">
        <v>16.932471495716999</v>
      </c>
      <c r="E18" s="13">
        <v>0.56000000000000005</v>
      </c>
      <c r="F18" s="13" t="s">
        <v>128</v>
      </c>
      <c r="G18" s="17">
        <v>30.236556242351998</v>
      </c>
      <c r="H18" s="16"/>
    </row>
    <row r="19" spans="1:8">
      <c r="A19" s="112">
        <v>1</v>
      </c>
      <c r="B19" s="15" t="s">
        <v>123</v>
      </c>
      <c r="C19" s="108"/>
      <c r="D19" s="17">
        <v>0</v>
      </c>
      <c r="E19" s="13"/>
      <c r="F19" s="13"/>
      <c r="G19" s="13"/>
      <c r="H19" s="107" t="s">
        <v>40</v>
      </c>
    </row>
    <row r="20" spans="1:8">
      <c r="A20" s="108"/>
      <c r="B20" s="15" t="s">
        <v>124</v>
      </c>
      <c r="C20" s="108"/>
      <c r="D20" s="17">
        <v>0</v>
      </c>
      <c r="E20" s="13"/>
      <c r="F20" s="13"/>
      <c r="G20" s="13"/>
      <c r="H20" s="107"/>
    </row>
    <row r="21" spans="1:8">
      <c r="A21" s="108"/>
      <c r="B21" s="15" t="s">
        <v>125</v>
      </c>
      <c r="C21" s="108"/>
      <c r="D21" s="17">
        <v>0</v>
      </c>
      <c r="E21" s="13"/>
      <c r="F21" s="13"/>
      <c r="G21" s="13"/>
      <c r="H21" s="107"/>
    </row>
    <row r="22" spans="1:8">
      <c r="A22" s="108"/>
      <c r="B22" s="15" t="s">
        <v>126</v>
      </c>
      <c r="C22" s="108"/>
      <c r="D22" s="17">
        <v>16.932471495716999</v>
      </c>
      <c r="E22" s="13"/>
      <c r="F22" s="13"/>
      <c r="G22" s="13"/>
      <c r="H22" s="107"/>
    </row>
    <row r="23" spans="1:8">
      <c r="A23" s="108" t="s">
        <v>130</v>
      </c>
      <c r="B23" s="15" t="s">
        <v>123</v>
      </c>
      <c r="C23" s="10"/>
      <c r="D23" s="12">
        <v>0</v>
      </c>
      <c r="E23" s="13"/>
      <c r="F23" s="13"/>
      <c r="G23" s="13"/>
      <c r="H23" s="16"/>
    </row>
    <row r="24" spans="1:8">
      <c r="A24" s="108"/>
      <c r="B24" s="15" t="s">
        <v>124</v>
      </c>
      <c r="C24" s="10"/>
      <c r="D24" s="12">
        <v>0</v>
      </c>
      <c r="E24" s="13"/>
      <c r="F24" s="13"/>
      <c r="G24" s="13"/>
      <c r="H24" s="16"/>
    </row>
    <row r="25" spans="1:8">
      <c r="A25" s="108"/>
      <c r="B25" s="15" t="s">
        <v>125</v>
      </c>
      <c r="C25" s="10"/>
      <c r="D25" s="12">
        <v>0</v>
      </c>
      <c r="E25" s="13"/>
      <c r="F25" s="13"/>
      <c r="G25" s="13"/>
      <c r="H25" s="16"/>
    </row>
    <row r="26" spans="1:8">
      <c r="A26" s="108"/>
      <c r="B26" s="15" t="s">
        <v>126</v>
      </c>
      <c r="C26" s="10"/>
      <c r="D26" s="12">
        <v>22.770706789835</v>
      </c>
      <c r="E26" s="13"/>
      <c r="F26" s="13"/>
      <c r="G26" s="13"/>
      <c r="H26" s="16"/>
    </row>
    <row r="27" spans="1:8">
      <c r="A27" s="109" t="s">
        <v>111</v>
      </c>
      <c r="B27" s="110"/>
      <c r="C27" s="108" t="s">
        <v>131</v>
      </c>
      <c r="D27" s="17">
        <v>5.8382352941175997</v>
      </c>
      <c r="E27" s="13">
        <v>0.1</v>
      </c>
      <c r="F27" s="13" t="s">
        <v>128</v>
      </c>
      <c r="G27" s="17">
        <v>58.382352941176002</v>
      </c>
      <c r="H27" s="16"/>
    </row>
    <row r="28" spans="1:8">
      <c r="A28" s="112">
        <v>1</v>
      </c>
      <c r="B28" s="15" t="s">
        <v>123</v>
      </c>
      <c r="C28" s="108"/>
      <c r="D28" s="17">
        <v>0</v>
      </c>
      <c r="E28" s="13"/>
      <c r="F28" s="13"/>
      <c r="G28" s="13"/>
      <c r="H28" s="107" t="s">
        <v>132</v>
      </c>
    </row>
    <row r="29" spans="1:8">
      <c r="A29" s="108"/>
      <c r="B29" s="15" t="s">
        <v>124</v>
      </c>
      <c r="C29" s="108"/>
      <c r="D29" s="17">
        <v>0</v>
      </c>
      <c r="E29" s="13"/>
      <c r="F29" s="13"/>
      <c r="G29" s="13"/>
      <c r="H29" s="107"/>
    </row>
    <row r="30" spans="1:8">
      <c r="A30" s="108"/>
      <c r="B30" s="15" t="s">
        <v>125</v>
      </c>
      <c r="C30" s="108"/>
      <c r="D30" s="17">
        <v>0</v>
      </c>
      <c r="E30" s="13"/>
      <c r="F30" s="13"/>
      <c r="G30" s="13"/>
      <c r="H30" s="107"/>
    </row>
    <row r="31" spans="1:8">
      <c r="A31" s="108"/>
      <c r="B31" s="15" t="s">
        <v>126</v>
      </c>
      <c r="C31" s="108"/>
      <c r="D31" s="17">
        <v>5.8382352941175997</v>
      </c>
      <c r="E31" s="13"/>
      <c r="F31" s="13"/>
      <c r="G31" s="13"/>
      <c r="H31" s="107"/>
    </row>
    <row r="32" spans="1:8" ht="24.6">
      <c r="A32" s="113" t="s">
        <v>79</v>
      </c>
      <c r="B32" s="114"/>
      <c r="C32" s="10"/>
      <c r="D32" s="12">
        <v>320.97954027834999</v>
      </c>
      <c r="E32" s="13"/>
      <c r="F32" s="13"/>
      <c r="G32" s="13"/>
      <c r="H32" s="16"/>
    </row>
    <row r="33" spans="1:8">
      <c r="A33" s="108" t="s">
        <v>133</v>
      </c>
      <c r="B33" s="15" t="s">
        <v>123</v>
      </c>
      <c r="C33" s="10"/>
      <c r="D33" s="12">
        <v>0</v>
      </c>
      <c r="E33" s="13"/>
      <c r="F33" s="13"/>
      <c r="G33" s="13"/>
      <c r="H33" s="16"/>
    </row>
    <row r="34" spans="1:8">
      <c r="A34" s="108"/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108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108"/>
      <c r="B36" s="15" t="s">
        <v>126</v>
      </c>
      <c r="C36" s="10"/>
      <c r="D36" s="12">
        <v>320.97954027834999</v>
      </c>
      <c r="E36" s="13"/>
      <c r="F36" s="13"/>
      <c r="G36" s="13"/>
      <c r="H36" s="16"/>
    </row>
    <row r="37" spans="1:8">
      <c r="A37" s="109" t="s">
        <v>79</v>
      </c>
      <c r="B37" s="110"/>
      <c r="C37" s="108" t="s">
        <v>127</v>
      </c>
      <c r="D37" s="17">
        <v>320.97954027834999</v>
      </c>
      <c r="E37" s="13">
        <v>0.56000000000000005</v>
      </c>
      <c r="F37" s="13" t="s">
        <v>128</v>
      </c>
      <c r="G37" s="17">
        <v>573.17775049705995</v>
      </c>
      <c r="H37" s="16"/>
    </row>
    <row r="38" spans="1:8">
      <c r="A38" s="112">
        <v>1</v>
      </c>
      <c r="B38" s="15" t="s">
        <v>123</v>
      </c>
      <c r="C38" s="108"/>
      <c r="D38" s="17">
        <v>0</v>
      </c>
      <c r="E38" s="13"/>
      <c r="F38" s="13"/>
      <c r="G38" s="13"/>
      <c r="H38" s="107" t="s">
        <v>40</v>
      </c>
    </row>
    <row r="39" spans="1:8">
      <c r="A39" s="108"/>
      <c r="B39" s="15" t="s">
        <v>124</v>
      </c>
      <c r="C39" s="108"/>
      <c r="D39" s="17">
        <v>0</v>
      </c>
      <c r="E39" s="13"/>
      <c r="F39" s="13"/>
      <c r="G39" s="13"/>
      <c r="H39" s="107"/>
    </row>
    <row r="40" spans="1:8">
      <c r="A40" s="108"/>
      <c r="B40" s="15" t="s">
        <v>125</v>
      </c>
      <c r="C40" s="108"/>
      <c r="D40" s="17">
        <v>0</v>
      </c>
      <c r="E40" s="13"/>
      <c r="F40" s="13"/>
      <c r="G40" s="13"/>
      <c r="H40" s="107"/>
    </row>
    <row r="41" spans="1:8">
      <c r="A41" s="108"/>
      <c r="B41" s="15" t="s">
        <v>126</v>
      </c>
      <c r="C41" s="108"/>
      <c r="D41" s="17">
        <v>320.97954027834999</v>
      </c>
      <c r="E41" s="13"/>
      <c r="F41" s="13"/>
      <c r="G41" s="13"/>
      <c r="H41" s="107"/>
    </row>
    <row r="42" spans="1:8" ht="24.6">
      <c r="A42" s="113" t="s">
        <v>106</v>
      </c>
      <c r="B42" s="114"/>
      <c r="C42" s="10"/>
      <c r="D42" s="12">
        <v>4195.7647058824004</v>
      </c>
      <c r="E42" s="13"/>
      <c r="F42" s="13"/>
      <c r="G42" s="13"/>
      <c r="H42" s="16"/>
    </row>
    <row r="43" spans="1:8">
      <c r="A43" s="108" t="s">
        <v>134</v>
      </c>
      <c r="B43" s="15" t="s">
        <v>123</v>
      </c>
      <c r="C43" s="10"/>
      <c r="D43" s="12">
        <v>3937.4117647059002</v>
      </c>
      <c r="E43" s="13"/>
      <c r="F43" s="13"/>
      <c r="G43" s="13"/>
      <c r="H43" s="16"/>
    </row>
    <row r="44" spans="1:8">
      <c r="A44" s="108"/>
      <c r="B44" s="15" t="s">
        <v>124</v>
      </c>
      <c r="C44" s="10"/>
      <c r="D44" s="12">
        <v>258.35294117646998</v>
      </c>
      <c r="E44" s="13"/>
      <c r="F44" s="13"/>
      <c r="G44" s="13"/>
      <c r="H44" s="16"/>
    </row>
    <row r="45" spans="1:8">
      <c r="A45" s="108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108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109" t="s">
        <v>108</v>
      </c>
      <c r="B47" s="110"/>
      <c r="C47" s="108" t="s">
        <v>131</v>
      </c>
      <c r="D47" s="17">
        <v>4195.7647058824004</v>
      </c>
      <c r="E47" s="13">
        <v>0.1</v>
      </c>
      <c r="F47" s="13" t="s">
        <v>128</v>
      </c>
      <c r="G47" s="17">
        <v>41957.647058823997</v>
      </c>
      <c r="H47" s="16"/>
    </row>
    <row r="48" spans="1:8">
      <c r="A48" s="112">
        <v>1</v>
      </c>
      <c r="B48" s="15" t="s">
        <v>123</v>
      </c>
      <c r="C48" s="108"/>
      <c r="D48" s="17">
        <v>3937.4117647059002</v>
      </c>
      <c r="E48" s="13"/>
      <c r="F48" s="13"/>
      <c r="G48" s="13"/>
      <c r="H48" s="107" t="s">
        <v>132</v>
      </c>
    </row>
    <row r="49" spans="1:8">
      <c r="A49" s="108"/>
      <c r="B49" s="15" t="s">
        <v>124</v>
      </c>
      <c r="C49" s="108"/>
      <c r="D49" s="17">
        <v>258.35294117646998</v>
      </c>
      <c r="E49" s="13"/>
      <c r="F49" s="13"/>
      <c r="G49" s="13"/>
      <c r="H49" s="107"/>
    </row>
    <row r="50" spans="1:8">
      <c r="A50" s="108"/>
      <c r="B50" s="15" t="s">
        <v>125</v>
      </c>
      <c r="C50" s="108"/>
      <c r="D50" s="17">
        <v>0</v>
      </c>
      <c r="E50" s="13"/>
      <c r="F50" s="13"/>
      <c r="G50" s="13"/>
      <c r="H50" s="107"/>
    </row>
    <row r="51" spans="1:8">
      <c r="A51" s="108"/>
      <c r="B51" s="15" t="s">
        <v>126</v>
      </c>
      <c r="C51" s="108"/>
      <c r="D51" s="17">
        <v>0</v>
      </c>
      <c r="E51" s="13"/>
      <c r="F51" s="13"/>
      <c r="G51" s="13"/>
      <c r="H51" s="107"/>
    </row>
    <row r="52" spans="1:8" ht="24.6">
      <c r="A52" s="113" t="s">
        <v>113</v>
      </c>
      <c r="B52" s="114"/>
      <c r="C52" s="10"/>
      <c r="D52" s="12">
        <v>394.31593242741002</v>
      </c>
      <c r="E52" s="13"/>
      <c r="F52" s="13"/>
      <c r="G52" s="13"/>
      <c r="H52" s="16"/>
    </row>
    <row r="53" spans="1:8">
      <c r="A53" s="108" t="s">
        <v>135</v>
      </c>
      <c r="B53" s="15" t="s">
        <v>123</v>
      </c>
      <c r="C53" s="10"/>
      <c r="D53" s="12">
        <v>0</v>
      </c>
      <c r="E53" s="13"/>
      <c r="F53" s="13"/>
      <c r="G53" s="13"/>
      <c r="H53" s="16"/>
    </row>
    <row r="54" spans="1:8">
      <c r="A54" s="108"/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108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108"/>
      <c r="B56" s="15" t="s">
        <v>126</v>
      </c>
      <c r="C56" s="10"/>
      <c r="D56" s="12">
        <v>394.31593242741002</v>
      </c>
      <c r="E56" s="13"/>
      <c r="F56" s="13"/>
      <c r="G56" s="13"/>
      <c r="H56" s="16"/>
    </row>
    <row r="57" spans="1:8">
      <c r="A57" s="109" t="s">
        <v>113</v>
      </c>
      <c r="B57" s="110"/>
      <c r="C57" s="108" t="s">
        <v>131</v>
      </c>
      <c r="D57" s="17">
        <v>394.31593242741002</v>
      </c>
      <c r="E57" s="13">
        <v>0.1</v>
      </c>
      <c r="F57" s="13" t="s">
        <v>128</v>
      </c>
      <c r="G57" s="17">
        <v>3943.1593242741001</v>
      </c>
      <c r="H57" s="16"/>
    </row>
    <row r="58" spans="1:8">
      <c r="A58" s="112">
        <v>1</v>
      </c>
      <c r="B58" s="15" t="s">
        <v>123</v>
      </c>
      <c r="C58" s="108"/>
      <c r="D58" s="17">
        <v>0</v>
      </c>
      <c r="E58" s="13"/>
      <c r="F58" s="13"/>
      <c r="G58" s="13"/>
      <c r="H58" s="107" t="s">
        <v>132</v>
      </c>
    </row>
    <row r="59" spans="1:8">
      <c r="A59" s="108"/>
      <c r="B59" s="15" t="s">
        <v>124</v>
      </c>
      <c r="C59" s="108"/>
      <c r="D59" s="17">
        <v>0</v>
      </c>
      <c r="E59" s="13"/>
      <c r="F59" s="13"/>
      <c r="G59" s="13"/>
      <c r="H59" s="107"/>
    </row>
    <row r="60" spans="1:8">
      <c r="A60" s="108"/>
      <c r="B60" s="15" t="s">
        <v>125</v>
      </c>
      <c r="C60" s="108"/>
      <c r="D60" s="17">
        <v>0</v>
      </c>
      <c r="E60" s="13"/>
      <c r="F60" s="13"/>
      <c r="G60" s="13"/>
      <c r="H60" s="107"/>
    </row>
    <row r="61" spans="1:8">
      <c r="A61" s="108"/>
      <c r="B61" s="15" t="s">
        <v>126</v>
      </c>
      <c r="C61" s="108"/>
      <c r="D61" s="17">
        <v>394.31593242741002</v>
      </c>
      <c r="E61" s="13"/>
      <c r="F61" s="13"/>
      <c r="G61" s="13"/>
      <c r="H61" s="107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111" t="s">
        <v>136</v>
      </c>
      <c r="B64" s="111"/>
      <c r="C64" s="111"/>
      <c r="D64" s="111"/>
      <c r="E64" s="111"/>
      <c r="F64" s="111"/>
      <c r="G64" s="111"/>
      <c r="H64" s="111"/>
    </row>
    <row r="65" spans="1:8">
      <c r="A65" s="111" t="s">
        <v>137</v>
      </c>
      <c r="B65" s="111"/>
      <c r="C65" s="111"/>
      <c r="D65" s="111"/>
      <c r="E65" s="111"/>
      <c r="F65" s="111"/>
      <c r="G65" s="111"/>
      <c r="H65" s="111"/>
    </row>
  </sheetData>
  <mergeCells count="37">
    <mergeCell ref="A3:B3"/>
    <mergeCell ref="A8:B8"/>
    <mergeCell ref="A13:B13"/>
    <mergeCell ref="A18:B18"/>
    <mergeCell ref="A27:B27"/>
    <mergeCell ref="A32:B32"/>
    <mergeCell ref="A37:B37"/>
    <mergeCell ref="A42:B42"/>
    <mergeCell ref="A47:B47"/>
    <mergeCell ref="A52:B52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C18:C22"/>
    <mergeCell ref="C27:C31"/>
    <mergeCell ref="C37:C41"/>
    <mergeCell ref="C47:C51"/>
    <mergeCell ref="C57:C61"/>
    <mergeCell ref="H58:H61"/>
    <mergeCell ref="H9:H12"/>
    <mergeCell ref="H19:H22"/>
    <mergeCell ref="H28:H31"/>
    <mergeCell ref="H38:H41"/>
    <mergeCell ref="H48:H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 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2025-11-17T06:26:20Z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C11AB3ED0B354825B6F6A6D02FEEAB29_12</vt:lpwstr>
  </property>
  <property fmtid="{D5CDD505-2E9C-101B-9397-08002B2CF9AE}" pid="3" name="KSOProductBuildVer">
    <vt:lpwstr>1049-12.2.0.20795</vt:lpwstr>
  </property>
</Properties>
</file>